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<sst xmlns="http://schemas.openxmlformats.org/spreadsheetml/2006/main" count="166" uniqueCount="119">
  <si>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</si>
  <si>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</si>
  <si>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</si>
  <si>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</si>
  <si>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</si>
  <si>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</si>
  <si>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</si>
  <si>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</si>
  <si>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</si>
  <si>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</si>
  <si>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</si>
  <si>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</si>
  <si>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</si>
  <si>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</si>
  <si>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</si>
  <si>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</si>
  <si>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</si>
  <si>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</si>
  <si>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</si>
  <si>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</si>
  <si>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</si>
  <si>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</si>
  <si>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</si>
  <si>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</si>
  <si>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</si>
  <si>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</si>
  <si>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</si>
  <si>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</si>
  <si>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</si>
  <si>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</si>
  <si>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</si>
  <si>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</si>
  <si>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</si>
  <si>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</si>
  <si>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</si>
  <si>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</si>
  <si>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</si>
  <si>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</si>
  <si>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</si>
  <si>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</si>
  <si>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</si>
  <si>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</si>
  <si>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</si>
  <si>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</si>
  <si>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</si>
  <si>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</si>
  <si>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</si>
  <si>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</si>
  <si>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</si>
  <si>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</si>
  <si>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</si>
  <si>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</si>
  <si>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</si>
  <si>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</si>
  <si>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</si>
  <si>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</si>
  <si>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</si>
  <si>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</si>
  <si>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</si>
  <si>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</si>
  <si>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</si>
  <si>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</si>
  <si>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</si>
  <si>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</si>
  <si>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</si>
  <si>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</si>
  <si>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</si>
  <si>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</si>
  <si>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</si>
  <si>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</si>
  <si>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</si>
  <si>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</si>
  <si>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</si>
  <si>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</si>
  <si>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</si>
  <si>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</si>
  <si>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</si>
  <si>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</si>
  <si>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</si>
  <si>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</si>
  <si>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</si>
  <si>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</si>
  <si>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</si>
  <si>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</si>
  <si>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</si>
  <si>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</si>
  <si>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</si>
  <si>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</si>
  <si>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</si>
  <si>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</si>
  <si>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</si>
  <si>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</si>
  <si>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</si>
  <si>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</si>
  <si>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</si>
  <si>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</si>
  <si>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</si>
  <si>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</si>
  <si>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</si>
  <si>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</si>
  <si>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</si>
  <si>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</si>
  <si>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</si>
  <si>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</si>
  <si>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</si>
  <si>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</si>
  <si>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</si>
  <si>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</si>
  <si>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</si>
  <si>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</si>
  <si>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</si>
  <si>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</si>
  <si>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</si>
  <si>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</si>
  <si>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</si>
  <si>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</si>
  <si>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</si>
  <si>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</si>
  <si>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2015 рік станом на 23.06.2015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</si>
</sst>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20897.999999999993</c:v>
                </c:pt>
                <c:pt idx="1">
                  <c:v>17683.5</c:v>
                </c:pt>
                <c:pt idx="2">
                  <c:v>943.8</c:v>
                </c:pt>
                <c:pt idx="3">
                  <c:v>2270.6999999999925</c:v>
                </c:pt>
              </c:numCache>
            </c:numRef>
          </c:val>
          <c:shape val="box"/>
        </c:ser>
        <c:shape val="box"/>
        <c:axId val="12108588"/>
        <c:axId val="41868429"/>
      </c:bar3DChart>
      <c:catAx>
        <c:axId val="1210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68429"/>
        <c:crosses val="autoZero"/>
        <c:auto val="1"/>
        <c:lblOffset val="100"/>
        <c:tickLblSkip val="1"/>
        <c:noMultiLvlLbl val="0"/>
      </c:catAx>
      <c:valAx>
        <c:axId val="4186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8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173765.10000000003</c:v>
                </c:pt>
                <c:pt idx="1">
                  <c:v>90814.79999999999</c:v>
                </c:pt>
                <c:pt idx="2">
                  <c:v>128292.5</c:v>
                </c:pt>
                <c:pt idx="3">
                  <c:v>4</c:v>
                </c:pt>
                <c:pt idx="4">
                  <c:v>8640.699999999999</c:v>
                </c:pt>
                <c:pt idx="5">
                  <c:v>34860.700000000004</c:v>
                </c:pt>
                <c:pt idx="6">
                  <c:v>168.7</c:v>
                </c:pt>
                <c:pt idx="7">
                  <c:v>1798.5000000000334</c:v>
                </c:pt>
              </c:numCache>
            </c:numRef>
          </c:val>
          <c:shape val="box"/>
        </c:ser>
        <c:shape val="box"/>
        <c:axId val="41271542"/>
        <c:axId val="35899559"/>
      </c:bar3DChart>
      <c:catAx>
        <c:axId val="4127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99559"/>
        <c:crosses val="autoZero"/>
        <c:auto val="1"/>
        <c:lblOffset val="100"/>
        <c:tickLblSkip val="1"/>
        <c:noMultiLvlLbl val="0"/>
      </c:catAx>
      <c:valAx>
        <c:axId val="35899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71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15024.20000000002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99524.49999999997</c:v>
                </c:pt>
                <c:pt idx="1">
                  <c:v>88390.20000000003</c:v>
                </c:pt>
                <c:pt idx="2">
                  <c:v>75590.49999999997</c:v>
                </c:pt>
                <c:pt idx="3">
                  <c:v>3608.0999999999995</c:v>
                </c:pt>
                <c:pt idx="4">
                  <c:v>1418</c:v>
                </c:pt>
                <c:pt idx="5">
                  <c:v>12447.1</c:v>
                </c:pt>
                <c:pt idx="6">
                  <c:v>666.8</c:v>
                </c:pt>
                <c:pt idx="7">
                  <c:v>5794.000000000001</c:v>
                </c:pt>
              </c:numCache>
            </c:numRef>
          </c:val>
          <c:shape val="box"/>
        </c:ser>
        <c:shape val="box"/>
        <c:axId val="54660576"/>
        <c:axId val="22183137"/>
      </c:bar3DChart>
      <c:catAx>
        <c:axId val="546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83137"/>
        <c:crosses val="autoZero"/>
        <c:auto val="1"/>
        <c:lblOffset val="100"/>
        <c:tickLblSkip val="1"/>
        <c:noMultiLvlLbl val="0"/>
      </c:catAx>
      <c:valAx>
        <c:axId val="22183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605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22350.199999999993</c:v>
                </c:pt>
                <c:pt idx="1">
                  <c:v>16232.400000000001</c:v>
                </c:pt>
                <c:pt idx="2">
                  <c:v>1235.3000000000002</c:v>
                </c:pt>
                <c:pt idx="3">
                  <c:v>269.5</c:v>
                </c:pt>
                <c:pt idx="4">
                  <c:v>17</c:v>
                </c:pt>
                <c:pt idx="5">
                  <c:v>4595.999999999992</c:v>
                </c:pt>
              </c:numCache>
            </c:numRef>
          </c:val>
          <c:shape val="box"/>
        </c:ser>
        <c:shape val="box"/>
        <c:axId val="65430506"/>
        <c:axId val="52003643"/>
      </c:bar3DChart>
      <c:catAx>
        <c:axId val="654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03643"/>
        <c:crosses val="autoZero"/>
        <c:auto val="1"/>
        <c:lblOffset val="100"/>
        <c:tickLblSkip val="1"/>
        <c:noMultiLvlLbl val="0"/>
      </c:catAx>
      <c:valAx>
        <c:axId val="52003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0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3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6100.2</c:v>
                </c:pt>
                <c:pt idx="1">
                  <c:v>3777.7999999999997</c:v>
                </c:pt>
                <c:pt idx="3">
                  <c:v>88.7</c:v>
                </c:pt>
                <c:pt idx="4">
                  <c:v>390.10000000000014</c:v>
                </c:pt>
                <c:pt idx="5">
                  <c:v>1843.6</c:v>
                </c:pt>
              </c:numCache>
            </c:numRef>
          </c:val>
          <c:shape val="box"/>
        </c:ser>
        <c:shape val="box"/>
        <c:axId val="65379604"/>
        <c:axId val="51545525"/>
      </c:bar3DChart>
      <c:catAx>
        <c:axId val="6537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45525"/>
        <c:crosses val="autoZero"/>
        <c:auto val="1"/>
        <c:lblOffset val="100"/>
        <c:tickLblSkip val="2"/>
        <c:noMultiLvlLbl val="0"/>
      </c:catAx>
      <c:valAx>
        <c:axId val="51545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9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893.2999999999997</c:v>
                </c:pt>
                <c:pt idx="1">
                  <c:v>608.9</c:v>
                </c:pt>
                <c:pt idx="3">
                  <c:v>232.00000000000003</c:v>
                </c:pt>
                <c:pt idx="5">
                  <c:v>52.39999999999972</c:v>
                </c:pt>
              </c:numCache>
            </c:numRef>
          </c:val>
          <c:shape val="box"/>
        </c:ser>
        <c:shape val="box"/>
        <c:axId val="61256542"/>
        <c:axId val="14437967"/>
      </c:bar3DChart>
      <c:catAx>
        <c:axId val="6125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37967"/>
        <c:crosses val="autoZero"/>
        <c:auto val="1"/>
        <c:lblOffset val="100"/>
        <c:tickLblSkip val="1"/>
        <c:noMultiLvlLbl val="0"/>
      </c:catAx>
      <c:valAx>
        <c:axId val="14437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6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25912.300000000003</c:v>
                </c:pt>
              </c:numCache>
            </c:numRef>
          </c:val>
          <c:shape val="box"/>
        </c:ser>
        <c:shape val="box"/>
        <c:axId val="62832840"/>
        <c:axId val="28624649"/>
      </c:bar3DChart>
      <c:catAx>
        <c:axId val="6283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24649"/>
        <c:crosses val="autoZero"/>
        <c:auto val="1"/>
        <c:lblOffset val="100"/>
        <c:tickLblSkip val="1"/>
        <c:noMultiLvlLbl val="0"/>
      </c:catAx>
      <c:valAx>
        <c:axId val="2862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2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226686.80000000002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173765.10000000003</c:v>
                </c:pt>
                <c:pt idx="1">
                  <c:v>99524.49999999997</c:v>
                </c:pt>
                <c:pt idx="2">
                  <c:v>22350.199999999993</c:v>
                </c:pt>
                <c:pt idx="3">
                  <c:v>6100.2</c:v>
                </c:pt>
                <c:pt idx="4">
                  <c:v>893.2999999999997</c:v>
                </c:pt>
                <c:pt idx="5">
                  <c:v>20897.999999999993</c:v>
                </c:pt>
                <c:pt idx="6">
                  <c:v>25912.300000000003</c:v>
                </c:pt>
              </c:numCache>
            </c:numRef>
          </c:val>
          <c:shape val="box"/>
        </c:ser>
        <c:shape val="box"/>
        <c:axId val="56295250"/>
        <c:axId val="36895203"/>
      </c:bar3DChart>
      <c:catAx>
        <c:axId val="56295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95203"/>
        <c:crosses val="autoZero"/>
        <c:auto val="1"/>
        <c:lblOffset val="100"/>
        <c:tickLblSkip val="1"/>
        <c:noMultiLvlLbl val="0"/>
      </c:catAx>
      <c:valAx>
        <c:axId val="36895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52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25986.7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236317.4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245211.49999999994</c:v>
                </c:pt>
                <c:pt idx="1">
                  <c:v>52758.3</c:v>
                </c:pt>
                <c:pt idx="2">
                  <c:v>10173.6</c:v>
                </c:pt>
                <c:pt idx="3">
                  <c:v>3291</c:v>
                </c:pt>
                <c:pt idx="4">
                  <c:v>3612.3999999999996</c:v>
                </c:pt>
                <c:pt idx="5">
                  <c:v>106928.20000000006</c:v>
                </c:pt>
              </c:numCache>
            </c:numRef>
          </c:val>
          <c:shape val="box"/>
        </c:ser>
        <c:shape val="box"/>
        <c:axId val="63621372"/>
        <c:axId val="35721437"/>
      </c:bar3DChart>
      <c:catAx>
        <c:axId val="63621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21437"/>
        <c:crosses val="autoZero"/>
        <c:auto val="1"/>
        <c:lblOffset val="100"/>
        <c:tickLblSkip val="1"/>
        <c:noMultiLvlLbl val="0"/>
      </c:catAx>
      <c:valAx>
        <c:axId val="35721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13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4" sqref="D3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189869.7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</f>
        <v>173776.70000000004</v>
      </c>
      <c r="E6" s="3">
        <f>D6/D144*100</f>
        <v>41.179303038079865</v>
      </c>
      <c r="F6" s="3">
        <f>D6/B6*100</f>
        <v>91.5241873769222</v>
      </c>
      <c r="G6" s="3">
        <f aca="true" t="shared" si="0" ref="G6:G43">D6/C6*100</f>
        <v>51.18445456947309</v>
      </c>
      <c r="H6" s="3">
        <f>B6-D6</f>
        <v>16092.99999999997</v>
      </c>
      <c r="I6" s="3">
        <f aca="true" t="shared" si="1" ref="I6:I43">C6-D6</f>
        <v>165733.9999999999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</f>
        <v>90814.79999999999</v>
      </c>
      <c r="E7" s="107">
        <f>D7/D6*100</f>
        <v>52.25948012593171</v>
      </c>
      <c r="F7" s="107">
        <f>D7/B7*100</f>
        <v>95.10966724372487</v>
      </c>
      <c r="G7" s="107">
        <f>D7/C7*100</f>
        <v>52.21149799581916</v>
      </c>
      <c r="H7" s="107">
        <f>B7-D7</f>
        <v>4669.500000000015</v>
      </c>
      <c r="I7" s="107">
        <f t="shared" si="1"/>
        <v>83121.6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</f>
        <v>128292.5</v>
      </c>
      <c r="E8" s="1">
        <f>D8/D6*100</f>
        <v>73.82606528953535</v>
      </c>
      <c r="F8" s="1">
        <f>D8/B8*100</f>
        <v>89.98959763249691</v>
      </c>
      <c r="G8" s="1">
        <f t="shared" si="0"/>
        <v>50.91685462288963</v>
      </c>
      <c r="H8" s="1">
        <f>B8-D8</f>
        <v>14271.200000000012</v>
      </c>
      <c r="I8" s="1">
        <f t="shared" si="1"/>
        <v>123672.20000000001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0.3+0.2+0.7+0.8+2</f>
        <v>4</v>
      </c>
      <c r="E9" s="12">
        <f>D9/D6*100</f>
        <v>0.002301804557227752</v>
      </c>
      <c r="F9" s="136">
        <f>D9/B9*100</f>
        <v>43.47826086956522</v>
      </c>
      <c r="G9" s="1">
        <f t="shared" si="0"/>
        <v>8.849557522123893</v>
      </c>
      <c r="H9" s="1">
        <f aca="true" t="shared" si="2" ref="H9:H43">B9-D9</f>
        <v>5.199999999999999</v>
      </c>
      <c r="I9" s="1">
        <f t="shared" si="1"/>
        <v>41.2</v>
      </c>
    </row>
    <row r="10" spans="1:9" ht="18">
      <c r="A10" s="29" t="s">
        <v>1</v>
      </c>
      <c r="B10" s="49">
        <f>9950.9-684.6</f>
        <v>9266.3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</f>
        <v>8661.4</v>
      </c>
      <c r="E10" s="1">
        <f>D10/D6*100</f>
        <v>4.984212497993113</v>
      </c>
      <c r="F10" s="1">
        <f aca="true" t="shared" si="3" ref="F10:F41">D10/B10*100</f>
        <v>93.4720438578505</v>
      </c>
      <c r="G10" s="1">
        <f t="shared" si="0"/>
        <v>39.17483807938633</v>
      </c>
      <c r="H10" s="1">
        <f t="shared" si="2"/>
        <v>604.8999999999996</v>
      </c>
      <c r="I10" s="1">
        <f t="shared" si="1"/>
        <v>13448.199999999999</v>
      </c>
    </row>
    <row r="11" spans="1:9" ht="18">
      <c r="A11" s="29" t="s">
        <v>0</v>
      </c>
      <c r="B11" s="49">
        <f>34816+868.7</f>
        <v>35684.7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</f>
        <v>35138.100000000006</v>
      </c>
      <c r="E11" s="1">
        <f>D11/D6*100</f>
        <v>20.220259678081124</v>
      </c>
      <c r="F11" s="1">
        <f t="shared" si="3"/>
        <v>98.46825109921062</v>
      </c>
      <c r="G11" s="1">
        <f t="shared" si="0"/>
        <v>57.22267729973831</v>
      </c>
      <c r="H11" s="1">
        <f t="shared" si="2"/>
        <v>546.5999999999913</v>
      </c>
      <c r="I11" s="1">
        <f t="shared" si="1"/>
        <v>26267.79999999999</v>
      </c>
    </row>
    <row r="12" spans="1:9" ht="18">
      <c r="A12" s="29" t="s">
        <v>15</v>
      </c>
      <c r="B12" s="49">
        <v>202.8</v>
      </c>
      <c r="C12" s="50">
        <v>286.2</v>
      </c>
      <c r="D12" s="51">
        <f>3.8+3.8+12.7+7.4+5+16.3+3.8+110.9+3.8+1.2+5.4</f>
        <v>174.1</v>
      </c>
      <c r="E12" s="1">
        <f>D12/D6*100</f>
        <v>0.10018604335333792</v>
      </c>
      <c r="F12" s="1">
        <f t="shared" si="3"/>
        <v>85.8481262327416</v>
      </c>
      <c r="G12" s="1">
        <f t="shared" si="0"/>
        <v>60.83158630328441</v>
      </c>
      <c r="H12" s="1">
        <f t="shared" si="2"/>
        <v>28.700000000000017</v>
      </c>
      <c r="I12" s="1">
        <f t="shared" si="1"/>
        <v>112.1</v>
      </c>
    </row>
    <row r="13" spans="1:9" ht="18.75" thickBot="1">
      <c r="A13" s="29" t="s">
        <v>35</v>
      </c>
      <c r="B13" s="50">
        <f>B6-B8-B9-B10-B11-B12</f>
        <v>2143.0000000000027</v>
      </c>
      <c r="C13" s="50">
        <f>C6-C8-C9-C10-C11-C12</f>
        <v>3699.099999999952</v>
      </c>
      <c r="D13" s="50">
        <f>D6-D8-D9-D10-D11-D12</f>
        <v>1506.6000000000336</v>
      </c>
      <c r="E13" s="1">
        <f>D13/D6*100</f>
        <v>0.8669746864798522</v>
      </c>
      <c r="F13" s="1">
        <f t="shared" si="3"/>
        <v>70.30331311246064</v>
      </c>
      <c r="G13" s="1">
        <f t="shared" si="0"/>
        <v>40.728825930633214</v>
      </c>
      <c r="H13" s="1">
        <f t="shared" si="2"/>
        <v>636.3999999999692</v>
      </c>
      <c r="I13" s="1">
        <f t="shared" si="1"/>
        <v>2192.4999999999186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106370+3720.6</f>
        <v>110090.6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+134.9+3.9</f>
        <v>99528.39999999997</v>
      </c>
      <c r="E18" s="3">
        <f>D18/D144*100</f>
        <v>23.584923321108214</v>
      </c>
      <c r="F18" s="3">
        <f>D18/B18*100</f>
        <v>90.40590204794955</v>
      </c>
      <c r="G18" s="3">
        <f t="shared" si="0"/>
        <v>43.90568837709119</v>
      </c>
      <c r="H18" s="3">
        <f>B18-D18</f>
        <v>10562.20000000004</v>
      </c>
      <c r="I18" s="3">
        <f t="shared" si="1"/>
        <v>127158.40000000005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</f>
        <v>88394.10000000002</v>
      </c>
      <c r="E19" s="107">
        <f>D19/D18*100</f>
        <v>88.81294183368772</v>
      </c>
      <c r="F19" s="107">
        <f t="shared" si="3"/>
        <v>90.6887056298464</v>
      </c>
      <c r="G19" s="107">
        <f t="shared" si="0"/>
        <v>47.39142136573608</v>
      </c>
      <c r="H19" s="107">
        <f t="shared" si="2"/>
        <v>9075.699999999983</v>
      </c>
      <c r="I19" s="107">
        <f t="shared" si="1"/>
        <v>98125.09999999999</v>
      </c>
    </row>
    <row r="20" spans="1:9" ht="18">
      <c r="A20" s="29" t="s">
        <v>5</v>
      </c>
      <c r="B20" s="49">
        <f>80861+2566.8</f>
        <v>83427.8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</f>
        <v>75590.49999999997</v>
      </c>
      <c r="E20" s="1">
        <f>D20/D18*100</f>
        <v>75.94867394633089</v>
      </c>
      <c r="F20" s="1">
        <f t="shared" si="3"/>
        <v>90.6058891640436</v>
      </c>
      <c r="G20" s="1">
        <f t="shared" si="0"/>
        <v>44.67631898881709</v>
      </c>
      <c r="H20" s="1">
        <f t="shared" si="2"/>
        <v>7837.300000000032</v>
      </c>
      <c r="I20" s="1">
        <f t="shared" si="1"/>
        <v>93605.40000000002</v>
      </c>
    </row>
    <row r="21" spans="1:9" ht="18">
      <c r="A21" s="29" t="s">
        <v>2</v>
      </c>
      <c r="B21" s="49">
        <f>5011-12</f>
        <v>4999</v>
      </c>
      <c r="C21" s="50">
        <v>12491.1</v>
      </c>
      <c r="D21" s="51">
        <f>11+1.8+42.7+3+47.6+40.1+0.7+2.5+101.4-0.1+82.5+53+0.2+1536.8+83.2+0.7+12.8+1.8+77.1+0.2+37.6+299.6+50.4+17.9+245.6+224.3+1.2+312.9+1.2+314.9+3.5+3.6</f>
        <v>3611.6999999999994</v>
      </c>
      <c r="E21" s="1">
        <f>D21/D18*100</f>
        <v>3.628813484392395</v>
      </c>
      <c r="F21" s="1">
        <f t="shared" si="3"/>
        <v>72.24844968993797</v>
      </c>
      <c r="G21" s="1">
        <f t="shared" si="0"/>
        <v>28.914186901073556</v>
      </c>
      <c r="H21" s="1">
        <f t="shared" si="2"/>
        <v>1387.3000000000006</v>
      </c>
      <c r="I21" s="1">
        <f t="shared" si="1"/>
        <v>8879.400000000001</v>
      </c>
    </row>
    <row r="22" spans="1:9" ht="18">
      <c r="A22" s="29" t="s">
        <v>1</v>
      </c>
      <c r="B22" s="49">
        <v>1620.8</v>
      </c>
      <c r="C22" s="50">
        <v>3253.3</v>
      </c>
      <c r="D22" s="51">
        <f>173.9+19+7.6+19.5+89.8+0.1+92.4+48.6+202.1+56.1+96.9+242.1+36.1+19.2+171.7+0.1+22.2+39+81.6</f>
        <v>1418</v>
      </c>
      <c r="E22" s="1">
        <f>D22/D18*100</f>
        <v>1.4247189746846132</v>
      </c>
      <c r="F22" s="1">
        <f t="shared" si="3"/>
        <v>87.48766041461008</v>
      </c>
      <c r="G22" s="1">
        <f t="shared" si="0"/>
        <v>43.586512156886855</v>
      </c>
      <c r="H22" s="1">
        <f t="shared" si="2"/>
        <v>202.79999999999995</v>
      </c>
      <c r="I22" s="1">
        <f t="shared" si="1"/>
        <v>1835.3000000000002</v>
      </c>
    </row>
    <row r="23" spans="1:9" ht="18">
      <c r="A23" s="29" t="s">
        <v>0</v>
      </c>
      <c r="B23" s="49">
        <f>11815.7+1153.8</f>
        <v>12969.5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</f>
        <v>12447.1</v>
      </c>
      <c r="E23" s="1">
        <f>D23/D18*100</f>
        <v>12.506078666993547</v>
      </c>
      <c r="F23" s="1">
        <f t="shared" si="3"/>
        <v>95.97208836115502</v>
      </c>
      <c r="G23" s="1">
        <f t="shared" si="0"/>
        <v>49.40462487397893</v>
      </c>
      <c r="H23" s="1">
        <f t="shared" si="2"/>
        <v>522.3999999999996</v>
      </c>
      <c r="I23" s="1">
        <f t="shared" si="1"/>
        <v>12747.1</v>
      </c>
    </row>
    <row r="24" spans="1:9" ht="18">
      <c r="A24" s="29" t="s">
        <v>15</v>
      </c>
      <c r="B24" s="49">
        <v>707.4</v>
      </c>
      <c r="C24" s="50">
        <v>1528.1</v>
      </c>
      <c r="D24" s="51">
        <f>111+58.1+166.1+55.7+24.9+10.1-0.1+89.8+44.2+0.1+106.9</f>
        <v>666.8</v>
      </c>
      <c r="E24" s="1">
        <f>D24/D18*100</f>
        <v>0.6699595291394217</v>
      </c>
      <c r="F24" s="1">
        <f t="shared" si="3"/>
        <v>94.26067288662708</v>
      </c>
      <c r="G24" s="1">
        <f t="shared" si="0"/>
        <v>43.63588770368431</v>
      </c>
      <c r="H24" s="1">
        <f t="shared" si="2"/>
        <v>40.60000000000002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6366.100000000004</v>
      </c>
      <c r="C25" s="50">
        <f>C18-C20-C21-C22-C23-C24</f>
        <v>15024.20000000002</v>
      </c>
      <c r="D25" s="50">
        <f>D18-D20-D21-D22-D23-D24</f>
        <v>5794.299999999993</v>
      </c>
      <c r="E25" s="1">
        <f>D25/D18*100</f>
        <v>5.821755398459128</v>
      </c>
      <c r="F25" s="1">
        <f t="shared" si="3"/>
        <v>91.01804872684987</v>
      </c>
      <c r="G25" s="1">
        <f t="shared" si="0"/>
        <v>38.56644613357107</v>
      </c>
      <c r="H25" s="1">
        <f t="shared" si="2"/>
        <v>571.8000000000111</v>
      </c>
      <c r="I25" s="1">
        <f t="shared" si="1"/>
        <v>9229.900000000027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25251.1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</f>
        <v>22352.299999999992</v>
      </c>
      <c r="E33" s="3">
        <f>D33/D144*100</f>
        <v>5.296752299347796</v>
      </c>
      <c r="F33" s="3">
        <f>D33/B33*100</f>
        <v>88.52010407467394</v>
      </c>
      <c r="G33" s="3">
        <f t="shared" si="0"/>
        <v>52.90948556441628</v>
      </c>
      <c r="H33" s="3">
        <f t="shared" si="2"/>
        <v>2898.8000000000065</v>
      </c>
      <c r="I33" s="3">
        <f t="shared" si="1"/>
        <v>19894.000000000004</v>
      </c>
    </row>
    <row r="34" spans="1:9" ht="18">
      <c r="A34" s="29" t="s">
        <v>3</v>
      </c>
      <c r="B34" s="49">
        <v>18295.6</v>
      </c>
      <c r="C34" s="50">
        <v>29626.4</v>
      </c>
      <c r="D34" s="51">
        <f>1216.2+1064.6-0.1+1185.2+1240.8+0.1+1202.8+1206.8+1191.1+1224.7+5.8+1196.2+1414.6+52.8+4003.5+27.3</f>
        <v>16232.400000000001</v>
      </c>
      <c r="E34" s="1">
        <f>D34/D33*100</f>
        <v>72.6207146468149</v>
      </c>
      <c r="F34" s="1">
        <f t="shared" si="3"/>
        <v>88.72297164345527</v>
      </c>
      <c r="G34" s="1">
        <f t="shared" si="0"/>
        <v>54.79032214511383</v>
      </c>
      <c r="H34" s="1">
        <f t="shared" si="2"/>
        <v>2063.199999999997</v>
      </c>
      <c r="I34" s="1">
        <f t="shared" si="1"/>
        <v>13394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1617.4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</f>
        <v>1235.3000000000002</v>
      </c>
      <c r="E36" s="1">
        <f>D36/D33*100</f>
        <v>5.526500628570664</v>
      </c>
      <c r="F36" s="1">
        <f t="shared" si="3"/>
        <v>76.37566464696427</v>
      </c>
      <c r="G36" s="1">
        <f t="shared" si="0"/>
        <v>46.1967090501122</v>
      </c>
      <c r="H36" s="1">
        <f t="shared" si="2"/>
        <v>382.0999999999999</v>
      </c>
      <c r="I36" s="1">
        <f t="shared" si="1"/>
        <v>1438.6999999999998</v>
      </c>
    </row>
    <row r="37" spans="1:9" s="44" customFormat="1" ht="18.75">
      <c r="A37" s="23" t="s">
        <v>7</v>
      </c>
      <c r="B37" s="58">
        <v>269.5</v>
      </c>
      <c r="C37" s="59">
        <f>493.5+22</f>
        <v>515.5</v>
      </c>
      <c r="D37" s="60">
        <f>19+12.3+0.1+11.9+3.2+10.7+22.4+14.8+37.3+30.8+8.3+7.2+2+25.1+13.4+51</f>
        <v>269.5</v>
      </c>
      <c r="E37" s="19">
        <f>D37/D33*100</f>
        <v>1.2056924790737424</v>
      </c>
      <c r="F37" s="19">
        <f t="shared" si="3"/>
        <v>100</v>
      </c>
      <c r="G37" s="19">
        <f t="shared" si="0"/>
        <v>52.27934044616877</v>
      </c>
      <c r="H37" s="19">
        <f t="shared" si="2"/>
        <v>0</v>
      </c>
      <c r="I37" s="19">
        <f t="shared" si="1"/>
        <v>246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0.07605481315121936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5031.6</v>
      </c>
      <c r="C39" s="49">
        <f>C33-C34-C36-C37-C35-C38</f>
        <v>9383.199999999993</v>
      </c>
      <c r="D39" s="49">
        <f>D33-D34-D36-D37-D35-D38</f>
        <v>4598.09999999999</v>
      </c>
      <c r="E39" s="1">
        <f>D39/D33*100</f>
        <v>20.57103743238947</v>
      </c>
      <c r="F39" s="1">
        <f t="shared" si="3"/>
        <v>91.38445027426644</v>
      </c>
      <c r="G39" s="1">
        <f t="shared" si="0"/>
        <v>49.00353823855394</v>
      </c>
      <c r="H39" s="1">
        <f>B39-D39</f>
        <v>433.50000000001</v>
      </c>
      <c r="I39" s="1">
        <f t="shared" si="1"/>
        <v>4785.100000000003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428.2</v>
      </c>
      <c r="C43" s="53">
        <f>768.4+32.5+15</f>
        <v>815.9</v>
      </c>
      <c r="D43" s="54">
        <f>17.7+12.2+11.2+51.1+0.8+30+0.1+18.9+27.3+43.7+9+5.4+5.6+7.8+24.4+6.4-0.1+26.1+70.2+6</f>
        <v>373.79999999999995</v>
      </c>
      <c r="E43" s="3">
        <f>D43/D144*100</f>
        <v>0.08857817806204313</v>
      </c>
      <c r="F43" s="3">
        <f>D43/B43*100</f>
        <v>87.29565623540401</v>
      </c>
      <c r="G43" s="3">
        <f t="shared" si="0"/>
        <v>45.81443804387792</v>
      </c>
      <c r="H43" s="3">
        <f t="shared" si="2"/>
        <v>54.400000000000034</v>
      </c>
      <c r="I43" s="3">
        <f t="shared" si="1"/>
        <v>442.1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3360.2</v>
      </c>
      <c r="C45" s="53">
        <f>6659.3+87.1</f>
        <v>6746.400000000001</v>
      </c>
      <c r="D45" s="54">
        <f>193+223+8.7+101.1+200.9+9+241+299.2+7.6+43.6+283.1+0.8+48.7+276.1+3.4+2.2+253.5+5+282+1.9+4.8+3.2+261.3+0.5+265.1+0.7</f>
        <v>3019.3999999999996</v>
      </c>
      <c r="E45" s="3">
        <f>D45/D144*100</f>
        <v>0.7154974607825924</v>
      </c>
      <c r="F45" s="3">
        <f>D45/B45*100</f>
        <v>89.8577465627046</v>
      </c>
      <c r="G45" s="3">
        <f aca="true" t="shared" si="4" ref="G45:G75">D45/C45*100</f>
        <v>44.75572157002252</v>
      </c>
      <c r="H45" s="3">
        <f>B45-D45</f>
        <v>340.8000000000002</v>
      </c>
      <c r="I45" s="3">
        <f aca="true" t="shared" si="5" ref="I45:I76">C45-D45</f>
        <v>3727.000000000001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193+222.7+1.6+196.4+240.9+0.1+199.7+265.9+214+253.1+238.6+255.9+243.9</f>
        <v>2525.8</v>
      </c>
      <c r="E46" s="1">
        <f>D46/D45*100</f>
        <v>83.65238126780157</v>
      </c>
      <c r="F46" s="1">
        <f aca="true" t="shared" si="6" ref="F46:F73">D46/B46*100</f>
        <v>89.92772457008581</v>
      </c>
      <c r="G46" s="1">
        <f t="shared" si="4"/>
        <v>43.88192984589726</v>
      </c>
      <c r="H46" s="1">
        <f aca="true" t="shared" si="7" ref="H46:H73">B46-D46</f>
        <v>282.89999999999964</v>
      </c>
      <c r="I46" s="1">
        <f t="shared" si="5"/>
        <v>3230.0999999999995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0.009935748824269723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3.8+1+5.7-0.1+1.3+4.1-0.1+4.6+1.1+4.8</f>
        <v>26.200000000000003</v>
      </c>
      <c r="E48" s="1">
        <f>D48/D45*100</f>
        <v>0.8677220639862226</v>
      </c>
      <c r="F48" s="1">
        <f t="shared" si="6"/>
        <v>84.2443729903537</v>
      </c>
      <c r="G48" s="1">
        <f t="shared" si="4"/>
        <v>43.521594684385384</v>
      </c>
      <c r="H48" s="1">
        <f t="shared" si="7"/>
        <v>4.899999999999999</v>
      </c>
      <c r="I48" s="1">
        <f t="shared" si="5"/>
        <v>34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4.7+90.3+4.8+67.1+3.1+1.1+45.6+36.3+2.7+2+0.1+34.4+3.4+0.5</f>
        <v>296.0999999999999</v>
      </c>
      <c r="E49" s="1">
        <f>D49/D45*100</f>
        <v>9.806584089554214</v>
      </c>
      <c r="F49" s="1">
        <f t="shared" si="6"/>
        <v>95.94944912508097</v>
      </c>
      <c r="G49" s="1">
        <f t="shared" si="4"/>
        <v>55.00650195058516</v>
      </c>
      <c r="H49" s="1">
        <f t="shared" si="7"/>
        <v>12.500000000000114</v>
      </c>
      <c r="I49" s="1">
        <f t="shared" si="5"/>
        <v>242.20000000000005</v>
      </c>
    </row>
    <row r="50" spans="1:9" ht="18.75" thickBot="1">
      <c r="A50" s="29" t="s">
        <v>35</v>
      </c>
      <c r="B50" s="50">
        <f>B45-B46-B49-B48-B47</f>
        <v>211.1</v>
      </c>
      <c r="C50" s="50">
        <f>C45-C46-C49-C48-C47</f>
        <v>390.800000000001</v>
      </c>
      <c r="D50" s="50">
        <f>D45-D46-D49-D48-D47</f>
        <v>170.99999999999955</v>
      </c>
      <c r="E50" s="1">
        <f>D50/D45*100</f>
        <v>5.6633768298337275</v>
      </c>
      <c r="F50" s="1">
        <f t="shared" si="6"/>
        <v>81.00426338228306</v>
      </c>
      <c r="G50" s="1">
        <f t="shared" si="4"/>
        <v>43.7563971340837</v>
      </c>
      <c r="H50" s="1">
        <f t="shared" si="7"/>
        <v>40.10000000000045</v>
      </c>
      <c r="I50" s="1">
        <f t="shared" si="5"/>
        <v>219.80000000000143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</f>
        <v>6100.2</v>
      </c>
      <c r="E51" s="3">
        <f>D51/D144*100</f>
        <v>1.4455446811505497</v>
      </c>
      <c r="F51" s="3">
        <f>D51/B51*100</f>
        <v>78.68890522812583</v>
      </c>
      <c r="G51" s="3">
        <f t="shared" si="4"/>
        <v>42.93587280136827</v>
      </c>
      <c r="H51" s="3">
        <f>B51-D51</f>
        <v>1652.1000000000004</v>
      </c>
      <c r="I51" s="3">
        <f t="shared" si="5"/>
        <v>8107.500000000001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260.4+390.2+0.1+271.7+395.7-0.1+282.9+391.4+0.1+7.8+263.9+397.2+272.6+486-0.1+358</f>
        <v>3777.7999999999997</v>
      </c>
      <c r="E52" s="1">
        <f>D52/D51*100</f>
        <v>61.929117078128584</v>
      </c>
      <c r="F52" s="1">
        <f t="shared" si="6"/>
        <v>82.542387694459</v>
      </c>
      <c r="G52" s="1">
        <f t="shared" si="4"/>
        <v>43.27823028720028</v>
      </c>
      <c r="H52" s="1">
        <f t="shared" si="7"/>
        <v>799.0000000000005</v>
      </c>
      <c r="I52" s="1">
        <f t="shared" si="5"/>
        <v>4951.300000000001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</f>
        <v>88.7</v>
      </c>
      <c r="E54" s="1">
        <f>D54/D51*100</f>
        <v>1.4540506868627259</v>
      </c>
      <c r="F54" s="1">
        <f t="shared" si="6"/>
        <v>64.74452554744525</v>
      </c>
      <c r="G54" s="1">
        <f t="shared" si="4"/>
        <v>33.63670838073568</v>
      </c>
      <c r="H54" s="1">
        <f t="shared" si="7"/>
        <v>48.3</v>
      </c>
      <c r="I54" s="1">
        <f t="shared" si="5"/>
        <v>175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1.1+7.6+5.9+0.3+0.2+6.8+0.3+67.1+16.4-0.1+19.5+19.3+76.2+4.5+12.1+86.4+1+0.1+7.3+44.6+0.6+0.7+4.7+3.3+0.6+3.6</f>
        <v>390.10000000000014</v>
      </c>
      <c r="E55" s="1">
        <f>D55/D51*100</f>
        <v>6.394872299268879</v>
      </c>
      <c r="F55" s="1">
        <f t="shared" si="6"/>
        <v>95.00730638090602</v>
      </c>
      <c r="G55" s="1">
        <f t="shared" si="4"/>
        <v>54.904996481351176</v>
      </c>
      <c r="H55" s="1">
        <f t="shared" si="7"/>
        <v>20.499999999999886</v>
      </c>
      <c r="I55" s="1">
        <f t="shared" si="5"/>
        <v>320.39999999999986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1843.6</v>
      </c>
      <c r="E56" s="1">
        <f>D56/D51*100</f>
        <v>30.22195993573981</v>
      </c>
      <c r="F56" s="1">
        <f t="shared" si="6"/>
        <v>70.15487651737128</v>
      </c>
      <c r="G56" s="1">
        <f t="shared" si="4"/>
        <v>41.02815177478579</v>
      </c>
      <c r="H56" s="1">
        <f t="shared" si="7"/>
        <v>784.3000000000002</v>
      </c>
      <c r="I56" s="1">
        <f>C56-D56</f>
        <v>2649.900000000001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36.1+65.6+6.5+0.4+1.3+60.3+3+39.2+0.1+14.1+69.1+5.2-0.1+1.8+81+43+6.1+66+42.4+63.1+71.4+46.8+10.3+27.4+2.3+82.5+2.8+0.1+44.9+0.6</f>
        <v>893.2999999999997</v>
      </c>
      <c r="E58" s="3">
        <f>D58/D144*100</f>
        <v>0.21168241429326673</v>
      </c>
      <c r="F58" s="3">
        <f>D58/B58*100</f>
        <v>28.13720549325941</v>
      </c>
      <c r="G58" s="3">
        <f t="shared" si="4"/>
        <v>16.1683257918552</v>
      </c>
      <c r="H58" s="3">
        <f>B58-D58</f>
        <v>2281.5000000000005</v>
      </c>
      <c r="I58" s="3">
        <f t="shared" si="5"/>
        <v>4631.700000000001</v>
      </c>
    </row>
    <row r="59" spans="1:9" ht="18">
      <c r="A59" s="29" t="s">
        <v>3</v>
      </c>
      <c r="B59" s="49">
        <v>708.6</v>
      </c>
      <c r="C59" s="50">
        <v>1426.1</v>
      </c>
      <c r="D59" s="51">
        <f>36.1+65.6+39.2+69.1+1.8+43+66+41.2+71.4+46.8+1.2+82.5+0.1+44.9</f>
        <v>608.9</v>
      </c>
      <c r="E59" s="1">
        <f>D59/D58*100</f>
        <v>68.16299115638645</v>
      </c>
      <c r="F59" s="1">
        <f t="shared" si="6"/>
        <v>85.93000282246683</v>
      </c>
      <c r="G59" s="1">
        <f t="shared" si="4"/>
        <v>42.69686557744899</v>
      </c>
      <c r="H59" s="1">
        <f t="shared" si="7"/>
        <v>99.70000000000005</v>
      </c>
      <c r="I59" s="1">
        <f t="shared" si="5"/>
        <v>817.1999999999999</v>
      </c>
    </row>
    <row r="60" spans="1:9" ht="18">
      <c r="A60" s="29" t="s">
        <v>1</v>
      </c>
      <c r="B60" s="49">
        <f>100</f>
        <v>100</v>
      </c>
      <c r="C60" s="50">
        <f>299.9</f>
        <v>299.9</v>
      </c>
      <c r="D60" s="51"/>
      <c r="E60" s="1">
        <f>D60/D58*100</f>
        <v>0</v>
      </c>
      <c r="F60" s="116">
        <f t="shared" si="6"/>
        <v>0</v>
      </c>
      <c r="G60" s="1">
        <f t="shared" si="4"/>
        <v>0</v>
      </c>
      <c r="H60" s="1">
        <f t="shared" si="7"/>
        <v>100</v>
      </c>
      <c r="I60" s="1">
        <f t="shared" si="5"/>
        <v>299.9</v>
      </c>
    </row>
    <row r="61" spans="1:9" ht="18">
      <c r="A61" s="29" t="s">
        <v>0</v>
      </c>
      <c r="B61" s="49">
        <v>285.2</v>
      </c>
      <c r="C61" s="50">
        <f>420.8+44</f>
        <v>464.8</v>
      </c>
      <c r="D61" s="51">
        <f>1.3+56.1+4.9+63.5+3.5+0.7+63-0.1+10.3+25.7+2.8+0.3</f>
        <v>232.00000000000003</v>
      </c>
      <c r="E61" s="1">
        <f>D61/D58*100</f>
        <v>25.971118325310655</v>
      </c>
      <c r="F61" s="1">
        <f t="shared" si="6"/>
        <v>81.34642356241235</v>
      </c>
      <c r="G61" s="1">
        <f t="shared" si="4"/>
        <v>49.913941480206546</v>
      </c>
      <c r="H61" s="1">
        <f t="shared" si="7"/>
        <v>53.19999999999996</v>
      </c>
      <c r="I61" s="1">
        <f t="shared" si="5"/>
        <v>232.79999999999998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181.00000000000045</v>
      </c>
      <c r="C63" s="50">
        <f>C58-C59-C61-C62-C60</f>
        <v>205.2999999999994</v>
      </c>
      <c r="D63" s="50">
        <f>D58-D59-D61-D62-D60</f>
        <v>52.39999999999972</v>
      </c>
      <c r="E63" s="1">
        <f>D63/D58*100</f>
        <v>5.865890518302892</v>
      </c>
      <c r="F63" s="1">
        <f t="shared" si="6"/>
        <v>28.950276243093697</v>
      </c>
      <c r="G63" s="1">
        <f t="shared" si="4"/>
        <v>25.523623964929314</v>
      </c>
      <c r="H63" s="1">
        <f t="shared" si="7"/>
        <v>128.60000000000073</v>
      </c>
      <c r="I63" s="1">
        <f t="shared" si="5"/>
        <v>152.89999999999966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288</v>
      </c>
      <c r="C68" s="53">
        <f>C69+C70</f>
        <v>450.20000000000005</v>
      </c>
      <c r="D68" s="54">
        <f>SUM(D69:D70)</f>
        <v>211.7</v>
      </c>
      <c r="E68" s="42">
        <f>D68/D144*100</f>
        <v>0.050165864889605484</v>
      </c>
      <c r="F68" s="111">
        <f>D68/B68*100</f>
        <v>73.50694444444444</v>
      </c>
      <c r="G68" s="3">
        <f t="shared" si="4"/>
        <v>47.02354509107063</v>
      </c>
      <c r="H68" s="3">
        <f>B68-D68</f>
        <v>76.30000000000001</v>
      </c>
      <c r="I68" s="3">
        <f t="shared" si="5"/>
        <v>238.50000000000006</v>
      </c>
    </row>
    <row r="69" spans="1:9" ht="18">
      <c r="A69" s="29" t="s">
        <v>8</v>
      </c>
      <c r="B69" s="49">
        <v>232.3</v>
      </c>
      <c r="C69" s="50">
        <v>250.3</v>
      </c>
      <c r="D69" s="51">
        <f>0.2+12.6+73.3+85.8+22+1.3+2.3+2.7+1.6+2.5</f>
        <v>204.29999999999998</v>
      </c>
      <c r="E69" s="1">
        <f>D69/D68*100</f>
        <v>96.50448748228625</v>
      </c>
      <c r="F69" s="1">
        <f t="shared" si="6"/>
        <v>87.94662074903141</v>
      </c>
      <c r="G69" s="1">
        <f t="shared" si="4"/>
        <v>81.62205353575708</v>
      </c>
      <c r="H69" s="1">
        <f t="shared" si="7"/>
        <v>28.00000000000003</v>
      </c>
      <c r="I69" s="1">
        <f t="shared" si="5"/>
        <v>46.00000000000003</v>
      </c>
    </row>
    <row r="70" spans="1:9" ht="18.75" thickBot="1">
      <c r="A70" s="29" t="s">
        <v>9</v>
      </c>
      <c r="B70" s="49">
        <v>55.7</v>
      </c>
      <c r="C70" s="50">
        <f>242.8-42.9</f>
        <v>199.9</v>
      </c>
      <c r="D70" s="51">
        <f>7.4</f>
        <v>7.4</v>
      </c>
      <c r="E70" s="1">
        <f>D70/D69*100</f>
        <v>3.622124326970142</v>
      </c>
      <c r="F70" s="1">
        <f t="shared" si="6"/>
        <v>13.285457809694792</v>
      </c>
      <c r="G70" s="1">
        <f t="shared" si="4"/>
        <v>3.7018509254627316</v>
      </c>
      <c r="H70" s="1">
        <f t="shared" si="7"/>
        <v>48.300000000000004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24884.2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</f>
        <v>20905.399999999994</v>
      </c>
      <c r="E89" s="3">
        <f>D89/D144*100</f>
        <v>4.953885082017752</v>
      </c>
      <c r="F89" s="3">
        <f aca="true" t="shared" si="10" ref="F89:F95">D89/B89*100</f>
        <v>84.01073773719868</v>
      </c>
      <c r="G89" s="3">
        <f t="shared" si="8"/>
        <v>42.888062350110054</v>
      </c>
      <c r="H89" s="3">
        <f aca="true" t="shared" si="11" ref="H89:H95">B89-D89</f>
        <v>3978.8000000000065</v>
      </c>
      <c r="I89" s="3">
        <f t="shared" si="9"/>
        <v>27838.700000000004</v>
      </c>
    </row>
    <row r="90" spans="1:9" ht="18">
      <c r="A90" s="29" t="s">
        <v>3</v>
      </c>
      <c r="B90" s="49">
        <v>20057.1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</f>
        <v>17683.5</v>
      </c>
      <c r="E90" s="1">
        <f>D90/D89*100</f>
        <v>84.58819252441955</v>
      </c>
      <c r="F90" s="1">
        <f t="shared" si="10"/>
        <v>88.16578667903137</v>
      </c>
      <c r="G90" s="1">
        <f t="shared" si="8"/>
        <v>44.61249306221303</v>
      </c>
      <c r="H90" s="1">
        <f t="shared" si="11"/>
        <v>2373.5999999999985</v>
      </c>
      <c r="I90" s="1">
        <f t="shared" si="9"/>
        <v>21954.5</v>
      </c>
    </row>
    <row r="91" spans="1:9" ht="18">
      <c r="A91" s="29" t="s">
        <v>33</v>
      </c>
      <c r="B91" s="49">
        <v>1325.5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</f>
        <v>943.8</v>
      </c>
      <c r="E91" s="1">
        <f>D91/D89*100</f>
        <v>4.514623016062837</v>
      </c>
      <c r="F91" s="1">
        <f t="shared" si="10"/>
        <v>71.20331950207468</v>
      </c>
      <c r="G91" s="1">
        <f t="shared" si="8"/>
        <v>36.651003844510896</v>
      </c>
      <c r="H91" s="1">
        <f t="shared" si="11"/>
        <v>381.70000000000005</v>
      </c>
      <c r="I91" s="1">
        <f t="shared" si="9"/>
        <v>1631.3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3501.600000000002</v>
      </c>
      <c r="C93" s="50">
        <f>C89-C90-C91-C92</f>
        <v>6530.999999999998</v>
      </c>
      <c r="D93" s="50">
        <f>D89-D90-D91-D92</f>
        <v>2278.099999999994</v>
      </c>
      <c r="E93" s="1">
        <f>D93/D89*100</f>
        <v>10.89718445951761</v>
      </c>
      <c r="F93" s="1">
        <f t="shared" si="10"/>
        <v>65.0588302490288</v>
      </c>
      <c r="G93" s="1">
        <f>D93/C93*100</f>
        <v>34.88133517072416</v>
      </c>
      <c r="H93" s="1">
        <f t="shared" si="11"/>
        <v>1223.5000000000082</v>
      </c>
      <c r="I93" s="1">
        <f>C93-D93</f>
        <v>4252.900000000004</v>
      </c>
    </row>
    <row r="94" spans="1:9" ht="18.75">
      <c r="A94" s="122" t="s">
        <v>12</v>
      </c>
      <c r="B94" s="127">
        <v>27500.6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</f>
        <v>25912.300000000003</v>
      </c>
      <c r="E94" s="121">
        <f>D94/D144*100</f>
        <v>6.14035399517678</v>
      </c>
      <c r="F94" s="125">
        <f t="shared" si="10"/>
        <v>94.22448964749861</v>
      </c>
      <c r="G94" s="120">
        <f>D94/C94*100</f>
        <v>51.70639917149396</v>
      </c>
      <c r="H94" s="126">
        <f t="shared" si="11"/>
        <v>1588.2999999999956</v>
      </c>
      <c r="I94" s="121">
        <f>C94-D94</f>
        <v>24202</v>
      </c>
    </row>
    <row r="95" spans="1:9" ht="18.75" thickBot="1">
      <c r="A95" s="123" t="s">
        <v>110</v>
      </c>
      <c r="B95" s="130">
        <v>2370</v>
      </c>
      <c r="C95" s="131">
        <v>4853.7</v>
      </c>
      <c r="D95" s="132">
        <f>600+69+9+48.5+2.5+299.7+50.5+190.4+1.3+10.6+6.7+53.3-0.1+0.9+266.8+7.4+4.8+52.9+0.1+200.2+15.7+7.1+5.9</f>
        <v>1903.2000000000003</v>
      </c>
      <c r="E95" s="133">
        <f>D95/D94*100</f>
        <v>7.3447744893351805</v>
      </c>
      <c r="F95" s="134">
        <f t="shared" si="10"/>
        <v>80.30379746835445</v>
      </c>
      <c r="G95" s="135">
        <f>D95/C95*100</f>
        <v>39.21132332035355</v>
      </c>
      <c r="H95" s="124">
        <f t="shared" si="11"/>
        <v>466.7999999999997</v>
      </c>
      <c r="I95" s="96">
        <f>C95-D95</f>
        <v>2950.4999999999995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4698.2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</f>
        <v>2700.2999999999997</v>
      </c>
      <c r="E101" s="25">
        <f>D101/D144*100</f>
        <v>0.6398813649570225</v>
      </c>
      <c r="F101" s="25">
        <f>D101/B101*100</f>
        <v>57.47520326933719</v>
      </c>
      <c r="G101" s="25">
        <f aca="true" t="shared" si="12" ref="G101:G142">D101/C101*100</f>
        <v>25.39904999294549</v>
      </c>
      <c r="H101" s="25">
        <f aca="true" t="shared" si="13" ref="H101:H106">B101-D101</f>
        <v>1997.9</v>
      </c>
      <c r="I101" s="25">
        <f aca="true" t="shared" si="14" ref="I101:I142">C101-D101</f>
        <v>7931.200000000001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4255.1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</f>
        <v>2438.5</v>
      </c>
      <c r="E103" s="1">
        <f>D103/D101*100</f>
        <v>90.3047809502648</v>
      </c>
      <c r="F103" s="1">
        <f aca="true" t="shared" si="15" ref="F103:F142">D103/B103*100</f>
        <v>57.307701346619346</v>
      </c>
      <c r="G103" s="1">
        <f t="shared" si="12"/>
        <v>25.39204864943666</v>
      </c>
      <c r="H103" s="1">
        <f t="shared" si="13"/>
        <v>1816.6000000000004</v>
      </c>
      <c r="I103" s="1">
        <f t="shared" si="14"/>
        <v>7164.9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261.7999999999997</v>
      </c>
      <c r="E105" s="96">
        <f>D105/D101*100</f>
        <v>9.695219049735206</v>
      </c>
      <c r="F105" s="96">
        <f t="shared" si="15"/>
        <v>59.08372827804108</v>
      </c>
      <c r="G105" s="96">
        <f t="shared" si="12"/>
        <v>25.464448983561876</v>
      </c>
      <c r="H105" s="96">
        <f>B105-D105</f>
        <v>181.29999999999973</v>
      </c>
      <c r="I105" s="96">
        <f t="shared" si="14"/>
        <v>766.3000000000006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74695.40000000001</v>
      </c>
      <c r="C106" s="93">
        <f>SUM(C107:C141)-C114-C118+C142-C134-C135-C108-C111-C121-C122-C132</f>
        <v>149613.8</v>
      </c>
      <c r="D106" s="93">
        <f>SUM(D107:D141)-D114-D118+D142-D134-D135-D108-D111-D121-D122-D132</f>
        <v>66226.29999999997</v>
      </c>
      <c r="E106" s="94">
        <f>D106/D144*100</f>
        <v>15.693432300134521</v>
      </c>
      <c r="F106" s="94">
        <f>D106/B106*100</f>
        <v>88.6618185323326</v>
      </c>
      <c r="G106" s="94">
        <f t="shared" si="12"/>
        <v>44.26483385890872</v>
      </c>
      <c r="H106" s="94">
        <f t="shared" si="13"/>
        <v>8469.100000000035</v>
      </c>
      <c r="I106" s="94">
        <f t="shared" si="14"/>
        <v>83387.50000000001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</f>
        <v>648.6000000000001</v>
      </c>
      <c r="E107" s="6">
        <f>D107/D106*100</f>
        <v>0.9793692234052036</v>
      </c>
      <c r="F107" s="6">
        <f t="shared" si="15"/>
        <v>61.98394495412845</v>
      </c>
      <c r="G107" s="6">
        <f t="shared" si="12"/>
        <v>36.037337481942444</v>
      </c>
      <c r="H107" s="6">
        <f aca="true" t="shared" si="16" ref="H107:H142">B107-D107</f>
        <v>397.79999999999995</v>
      </c>
      <c r="I107" s="6">
        <f t="shared" si="14"/>
        <v>1151.1999999999998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96.8+90.7+64.1+48.5+58.1+15.9</f>
        <v>374.1</v>
      </c>
      <c r="E108" s="1"/>
      <c r="F108" s="1">
        <f t="shared" si="15"/>
        <v>82.7838017260456</v>
      </c>
      <c r="G108" s="1">
        <f t="shared" si="12"/>
        <v>45.417020759985434</v>
      </c>
      <c r="H108" s="1">
        <f t="shared" si="16"/>
        <v>77.79999999999995</v>
      </c>
      <c r="I108" s="1">
        <f t="shared" si="14"/>
        <v>449.6</v>
      </c>
    </row>
    <row r="109" spans="1:9" ht="34.5" customHeight="1">
      <c r="A109" s="17" t="s">
        <v>100</v>
      </c>
      <c r="B109" s="80">
        <v>467.4</v>
      </c>
      <c r="C109" s="68">
        <v>903.8</v>
      </c>
      <c r="D109" s="79">
        <f>20.7+31.6+0.1+27.7-0.1+31.4+0.1+10.6+34.1</f>
        <v>156.2</v>
      </c>
      <c r="E109" s="6">
        <f>D109/D106*100</f>
        <v>0.23585795975314952</v>
      </c>
      <c r="F109" s="6">
        <f>D109/B109*100</f>
        <v>33.41891313649978</v>
      </c>
      <c r="G109" s="6">
        <f t="shared" si="12"/>
        <v>17.28258464262005</v>
      </c>
      <c r="H109" s="6">
        <f t="shared" si="16"/>
        <v>311.2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0.02838751372188995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</f>
        <v>27.4</v>
      </c>
      <c r="E112" s="6">
        <f>D112/D106*100</f>
        <v>0.04137329127552046</v>
      </c>
      <c r="F112" s="6">
        <f t="shared" si="15"/>
        <v>81.54761904761904</v>
      </c>
      <c r="G112" s="6">
        <f t="shared" si="12"/>
        <v>40.65281899109792</v>
      </c>
      <c r="H112" s="6">
        <f t="shared" si="16"/>
        <v>6.200000000000003</v>
      </c>
      <c r="I112" s="6">
        <f t="shared" si="14"/>
        <v>40.00000000000001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96.4+0.6+6.3+86+10.4+21.5+5.3+0.1+11.6+102.1+10.6+3.5+5.6+100.7+13.3+0.9+3.6+96.9-0.1+15.7+1.7+1</f>
        <v>593.7000000000002</v>
      </c>
      <c r="E113" s="6">
        <f>D113/D106*100</f>
        <v>0.8964716434407485</v>
      </c>
      <c r="F113" s="6">
        <f t="shared" si="15"/>
        <v>73.75155279503107</v>
      </c>
      <c r="G113" s="6">
        <f t="shared" si="12"/>
        <v>38.74061990212073</v>
      </c>
      <c r="H113" s="6">
        <f t="shared" si="16"/>
        <v>211.29999999999984</v>
      </c>
      <c r="I113" s="6">
        <f t="shared" si="14"/>
        <v>938.7999999999998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0.05435906882915098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19.1+40</f>
        <v>59.1</v>
      </c>
      <c r="E116" s="6">
        <f>D116/D106*100</f>
        <v>0.08923947132785619</v>
      </c>
      <c r="F116" s="6">
        <f>D116/B116*100</f>
        <v>30.045754956786986</v>
      </c>
      <c r="G116" s="6">
        <f t="shared" si="12"/>
        <v>24.10277324632953</v>
      </c>
      <c r="H116" s="6">
        <f t="shared" si="16"/>
        <v>137.6</v>
      </c>
      <c r="I116" s="6">
        <f t="shared" si="14"/>
        <v>186.1</v>
      </c>
    </row>
    <row r="117" spans="1:9" s="2" customFormat="1" ht="18.75">
      <c r="A117" s="17" t="s">
        <v>16</v>
      </c>
      <c r="B117" s="80">
        <v>114.5</v>
      </c>
      <c r="C117" s="60">
        <f>199.6+4.8</f>
        <v>204.4</v>
      </c>
      <c r="D117" s="79">
        <f>1.6+18.3+17.8+0.8+2.2+4+0.6+16.7+3.7+3.6+16.7+3.4+1.3+16.7+2.9+0.8</f>
        <v>111.10000000000001</v>
      </c>
      <c r="E117" s="6">
        <f>D117/D106*100</f>
        <v>0.1677581263032965</v>
      </c>
      <c r="F117" s="6">
        <f t="shared" si="15"/>
        <v>97.03056768558953</v>
      </c>
      <c r="G117" s="6">
        <f t="shared" si="12"/>
        <v>54.354207436399214</v>
      </c>
      <c r="H117" s="6">
        <f t="shared" si="16"/>
        <v>3.3999999999999915</v>
      </c>
      <c r="I117" s="6">
        <f t="shared" si="14"/>
        <v>93.3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16.7+16.7+16.7+16.7+16.7</f>
        <v>83.5</v>
      </c>
      <c r="E118" s="1"/>
      <c r="F118" s="1">
        <f t="shared" si="15"/>
        <v>99.88038277511963</v>
      </c>
      <c r="G118" s="1">
        <f t="shared" si="12"/>
        <v>55.37135278514589</v>
      </c>
      <c r="H118" s="1">
        <f t="shared" si="16"/>
        <v>0.09999999999999432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0.6014226976291899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1.0020188354173498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21+0.9+174.2+5+11.4+16.5-0.1+809.5</f>
        <v>1038.4</v>
      </c>
      <c r="E123" s="19">
        <f>D123/D106*100</f>
        <v>1.5679571408941773</v>
      </c>
      <c r="F123" s="6">
        <f t="shared" si="15"/>
        <v>82.15839860748477</v>
      </c>
      <c r="G123" s="6">
        <f t="shared" si="12"/>
        <v>35.394369077646736</v>
      </c>
      <c r="H123" s="6">
        <f t="shared" si="16"/>
        <v>225.5</v>
      </c>
      <c r="I123" s="6">
        <f t="shared" si="14"/>
        <v>1895.4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0.19614564002518645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0.003019948268286165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99.5</v>
      </c>
      <c r="C127" s="60">
        <f>101.4+27.9</f>
        <v>129.3</v>
      </c>
      <c r="D127" s="83">
        <f>3+3+4.9+21.9-0.1+12.2+1.6+6.9+7.8+0.7+8.4+2.4+5+2.4+0.1+5.6</f>
        <v>85.8</v>
      </c>
      <c r="E127" s="19">
        <f>D127/D106*100</f>
        <v>0.1295557807094765</v>
      </c>
      <c r="F127" s="6">
        <f t="shared" si="15"/>
        <v>86.23115577889448</v>
      </c>
      <c r="G127" s="6">
        <f t="shared" si="12"/>
        <v>66.35730858468676</v>
      </c>
      <c r="H127" s="6">
        <f t="shared" si="16"/>
        <v>13.700000000000003</v>
      </c>
      <c r="I127" s="6">
        <f t="shared" si="14"/>
        <v>43.500000000000014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8.7+23.6+6.2+5.1+38.5+4.6+4.8+8.6+12.9+2.8+0.1+16.2+3+2.5</f>
        <v>137.59999999999997</v>
      </c>
      <c r="E128" s="19">
        <f>D128/D106*100</f>
        <v>0.20777244085808813</v>
      </c>
      <c r="F128" s="6">
        <f t="shared" si="15"/>
        <v>41.97681513117754</v>
      </c>
      <c r="G128" s="6">
        <f t="shared" si="12"/>
        <v>21.169230769230765</v>
      </c>
      <c r="H128" s="6">
        <f t="shared" si="16"/>
        <v>190.20000000000005</v>
      </c>
      <c r="I128" s="6">
        <f t="shared" si="14"/>
        <v>512.4000000000001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0.030803472336518894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59.9+7.6+10.7+6.3+5.3+38.1+4</f>
        <v>131.9</v>
      </c>
      <c r="E131" s="19">
        <f>D131/D106*100</f>
        <v>0.19916558829347264</v>
      </c>
      <c r="F131" s="6">
        <f t="shared" si="15"/>
        <v>49.75480950584685</v>
      </c>
      <c r="G131" s="6">
        <f>D131/C131*100</f>
        <v>49.75480950584685</v>
      </c>
      <c r="H131" s="6">
        <f t="shared" si="16"/>
        <v>133.20000000000002</v>
      </c>
      <c r="I131" s="6">
        <f t="shared" si="14"/>
        <v>133.20000000000002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</f>
        <v>54.8</v>
      </c>
      <c r="E132" s="1"/>
      <c r="F132" s="1">
        <f t="shared" si="15"/>
        <v>85.35825545171338</v>
      </c>
      <c r="G132" s="1">
        <f>D132/C132*100</f>
        <v>85.35825545171338</v>
      </c>
      <c r="H132" s="1">
        <f t="shared" si="16"/>
        <v>9.400000000000006</v>
      </c>
      <c r="I132" s="1">
        <f t="shared" si="14"/>
        <v>9.400000000000006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21.9+41.8+0.1+6.1+26+3.6+0.1+41-0.1+21.3+6.2+7.1+43.4+4.5+8.8+48.5+7.5+32.1+0.1+41.9+8.4+5.1+33.1+1.3+25.6+4.3+48.8</f>
        <v>488.50000000000006</v>
      </c>
      <c r="E133" s="19">
        <f>D133/D106*100</f>
        <v>0.737622364528896</v>
      </c>
      <c r="F133" s="6">
        <f t="shared" si="15"/>
        <v>97.87617711881387</v>
      </c>
      <c r="G133" s="6">
        <f t="shared" si="12"/>
        <v>49.558689256366044</v>
      </c>
      <c r="H133" s="6">
        <f t="shared" si="16"/>
        <v>10.599999999999966</v>
      </c>
      <c r="I133" s="6">
        <f t="shared" si="14"/>
        <v>497.1999999999999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21.9+39.7+0.1+6.1+19+41-0.1+21.3+43.3+8.5+32.3+32.1+41.5+4.2+33.1+25.6+47</f>
        <v>416.6000000000001</v>
      </c>
      <c r="E134" s="1">
        <f>D134/D133*100</f>
        <v>85.28147389969294</v>
      </c>
      <c r="F134" s="1">
        <f aca="true" t="shared" si="17" ref="F134:F141">D134/B134*100</f>
        <v>98.46372016071851</v>
      </c>
      <c r="G134" s="1">
        <f t="shared" si="12"/>
        <v>49.086838694473904</v>
      </c>
      <c r="H134" s="1">
        <f t="shared" si="16"/>
        <v>6.499999999999943</v>
      </c>
      <c r="I134" s="1">
        <f t="shared" si="14"/>
        <v>432.09999999999997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7+6+0.2+7.1+0.1+0.4+0.3</f>
        <v>21.099999999999998</v>
      </c>
      <c r="E135" s="1">
        <f>D135/D133*100</f>
        <v>4.319344933469805</v>
      </c>
      <c r="F135" s="1">
        <f t="shared" si="17"/>
        <v>98.13953488372093</v>
      </c>
      <c r="G135" s="1">
        <f>D135/C135*100</f>
        <v>80.22813688212926</v>
      </c>
      <c r="H135" s="1">
        <f t="shared" si="16"/>
        <v>0.40000000000000213</v>
      </c>
      <c r="I135" s="1">
        <f t="shared" si="14"/>
        <v>5.200000000000003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</f>
        <v>4424</v>
      </c>
      <c r="D137" s="83">
        <f>241.3</f>
        <v>241.3</v>
      </c>
      <c r="E137" s="19">
        <f>D137/D106*100</f>
        <v>0.36435675856872585</v>
      </c>
      <c r="F137" s="112">
        <f t="shared" si="17"/>
        <v>13.043243243243245</v>
      </c>
      <c r="G137" s="6">
        <f t="shared" si="12"/>
        <v>5.454339963833635</v>
      </c>
      <c r="H137" s="6">
        <f t="shared" si="16"/>
        <v>1608.7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2994.8</v>
      </c>
      <c r="C138" s="60">
        <v>6082.6</v>
      </c>
      <c r="D138" s="83">
        <f>626.1+43.8+40.3+236+112.9+11.4-0.1+68.6+570.3+22.4</f>
        <v>1731.7</v>
      </c>
      <c r="E138" s="19">
        <f>D138/D106*100</f>
        <v>2.6148222080955765</v>
      </c>
      <c r="F138" s="112">
        <f t="shared" si="17"/>
        <v>57.82356083878722</v>
      </c>
      <c r="G138" s="6">
        <f t="shared" si="12"/>
        <v>28.46973333771742</v>
      </c>
      <c r="H138" s="6">
        <f t="shared" si="16"/>
        <v>1263.1000000000001</v>
      </c>
      <c r="I138" s="6">
        <f t="shared" si="14"/>
        <v>4350.900000000001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6.32377167379123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0.8126680789958072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45834.8</v>
      </c>
      <c r="C141" s="60">
        <f>91632.1+2530</f>
        <v>94162.1</v>
      </c>
      <c r="D141" s="83">
        <f>500.9+20883.8+13804+7506.8+2189.4</f>
        <v>44884.9</v>
      </c>
      <c r="E141" s="19">
        <f>D141/D106*100</f>
        <v>67.77503801359886</v>
      </c>
      <c r="F141" s="6">
        <f t="shared" si="17"/>
        <v>97.92755722725963</v>
      </c>
      <c r="G141" s="6">
        <f t="shared" si="12"/>
        <v>47.66769220312631</v>
      </c>
      <c r="H141" s="6">
        <f t="shared" si="16"/>
        <v>949.9000000000015</v>
      </c>
      <c r="I141" s="6">
        <f t="shared" si="14"/>
        <v>49277.200000000004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1236.9+618.4+618.4+618.4+618.5+618.4+618.4+618.5+618.4+618.4+618.5+618.4+618.4+618.5+618.4</f>
        <v>9894.899999999998</v>
      </c>
      <c r="E142" s="19">
        <f>D142/D106*100</f>
        <v>14.941043059932385</v>
      </c>
      <c r="F142" s="6">
        <f t="shared" si="15"/>
        <v>88.8885894464507</v>
      </c>
      <c r="G142" s="6">
        <f t="shared" si="12"/>
        <v>44.44469398205125</v>
      </c>
      <c r="H142" s="6">
        <f t="shared" si="16"/>
        <v>1236.9000000000015</v>
      </c>
      <c r="I142" s="6">
        <f t="shared" si="14"/>
        <v>12368.500000000004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80109.8</v>
      </c>
      <c r="C143" s="84">
        <f>C43+C68+C71+C76+C78+C86+C101+C106+C99+C83+C97</f>
        <v>162401.3</v>
      </c>
      <c r="D143" s="60">
        <f>D43+D68+D71+D76+D78+D86+D101+D106+D99+D83+D97</f>
        <v>69512.09999999998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471993.30000000005</v>
      </c>
      <c r="C144" s="54">
        <f>C6+C18+C33+C43+C51+C58+C68+C71+C76+C78+C86+C89+C94+C101+C106+C99+C83+C97+C45</f>
        <v>896182.6</v>
      </c>
      <c r="D144" s="54">
        <f>D6+D18+D33+D43+D51+D58+D68+D71+D76+D78+D86+D89+D94+D101+D106+D99+D83+D97+D45</f>
        <v>422000.0999999999</v>
      </c>
      <c r="E144" s="38">
        <v>100</v>
      </c>
      <c r="F144" s="3">
        <f>D144/B144*100</f>
        <v>89.40806998743412</v>
      </c>
      <c r="G144" s="3">
        <f aca="true" t="shared" si="18" ref="G144:G150">D144/C144*100</f>
        <v>47.088629036091525</v>
      </c>
      <c r="H144" s="3">
        <f aca="true" t="shared" si="19" ref="H144:H150">B144-D144</f>
        <v>49993.20000000013</v>
      </c>
      <c r="I144" s="3">
        <f aca="true" t="shared" si="20" ref="I144:I150">C144-D144</f>
        <v>474182.50000000006</v>
      </c>
      <c r="K144" s="46"/>
      <c r="L144" s="47"/>
    </row>
    <row r="145" spans="1:12" ht="18.75">
      <c r="A145" s="23" t="s">
        <v>5</v>
      </c>
      <c r="B145" s="67">
        <f>B8+B20+B34+B52+B59+B90+B114+B118+B46+B134</f>
        <v>272944.99999999994</v>
      </c>
      <c r="C145" s="67">
        <f>C8+C20+C34+C52+C59+C90+C114+C118+C46+C134</f>
        <v>507335.6</v>
      </c>
      <c r="D145" s="67">
        <f>D8+D20+D34+D52+D59+D90+D114+D118+D46+D134</f>
        <v>245211.49999999994</v>
      </c>
      <c r="E145" s="6">
        <f>D145/D144*100</f>
        <v>58.10697675190124</v>
      </c>
      <c r="F145" s="6">
        <f aca="true" t="shared" si="21" ref="F145:F156">D145/B145*100</f>
        <v>89.83916173588085</v>
      </c>
      <c r="G145" s="6">
        <f t="shared" si="18"/>
        <v>48.33319404354828</v>
      </c>
      <c r="H145" s="6">
        <f t="shared" si="19"/>
        <v>27733.5</v>
      </c>
      <c r="I145" s="18">
        <f t="shared" si="20"/>
        <v>262124.10000000003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55509.09999999999</v>
      </c>
      <c r="C146" s="68">
        <f>C11+C23+C36+C55+C61+C91+C49+C135+C108+C111+C95+C132</f>
        <v>99330.7</v>
      </c>
      <c r="D146" s="68">
        <f>D11+D23+D36+D55+D61+D91+D49+D135+D108+D111+D95+D132</f>
        <v>53035.700000000004</v>
      </c>
      <c r="E146" s="6">
        <f>D146/D144*100</f>
        <v>12.567698443673358</v>
      </c>
      <c r="F146" s="6">
        <f t="shared" si="21"/>
        <v>95.54415402159287</v>
      </c>
      <c r="G146" s="6">
        <f t="shared" si="18"/>
        <v>53.39305974889938</v>
      </c>
      <c r="H146" s="6">
        <f t="shared" si="19"/>
        <v>2473.399999999987</v>
      </c>
      <c r="I146" s="18">
        <f t="shared" si="20"/>
        <v>46294.99999999999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11155.199999999999</v>
      </c>
      <c r="C147" s="67">
        <f>C22+C10+C54+C48+C60+C35+C102+C122</f>
        <v>25986.7</v>
      </c>
      <c r="D147" s="67">
        <f>D22+D10+D54+D48+D60+D35+D102+D122</f>
        <v>10194.300000000001</v>
      </c>
      <c r="E147" s="6">
        <f>D147/D144*100</f>
        <v>2.4157103280307286</v>
      </c>
      <c r="F147" s="6">
        <f t="shared" si="21"/>
        <v>91.38608003442343</v>
      </c>
      <c r="G147" s="6">
        <f t="shared" si="18"/>
        <v>39.2289132517788</v>
      </c>
      <c r="H147" s="6">
        <f t="shared" si="19"/>
        <v>960.8999999999978</v>
      </c>
      <c r="I147" s="18">
        <f t="shared" si="20"/>
        <v>15792.4</v>
      </c>
      <c r="K147" s="46"/>
      <c r="L147" s="47"/>
    </row>
    <row r="148" spans="1:12" ht="21" customHeight="1">
      <c r="A148" s="23" t="s">
        <v>15</v>
      </c>
      <c r="B148" s="67">
        <f>B12+B24+B103+B62+B38+B92</f>
        <v>7102.3</v>
      </c>
      <c r="C148" s="67">
        <f>C12+C24+C103+C62+C38+C92</f>
        <v>14593.8</v>
      </c>
      <c r="D148" s="67">
        <f>D12+D24+D103+D62+D38+D92</f>
        <v>3296.4</v>
      </c>
      <c r="E148" s="6">
        <f>D148/D144*100</f>
        <v>0.781137255654679</v>
      </c>
      <c r="F148" s="6">
        <f t="shared" si="21"/>
        <v>46.413133773566315</v>
      </c>
      <c r="G148" s="6">
        <f t="shared" si="18"/>
        <v>22.587674217818527</v>
      </c>
      <c r="H148" s="6">
        <f t="shared" si="19"/>
        <v>3805.9</v>
      </c>
      <c r="I148" s="18">
        <f t="shared" si="20"/>
        <v>11297.4</v>
      </c>
      <c r="K148" s="46"/>
      <c r="L148" s="102"/>
    </row>
    <row r="149" spans="1:12" ht="18.75">
      <c r="A149" s="23" t="s">
        <v>2</v>
      </c>
      <c r="B149" s="67">
        <f>B9+B21+B47+B53+B121</f>
        <v>5078.9</v>
      </c>
      <c r="C149" s="67">
        <f>C9+C21+C47+C53+C121</f>
        <v>12618.400000000001</v>
      </c>
      <c r="D149" s="67">
        <f>D9+D21+D47+D53+D121</f>
        <v>3615.9999999999995</v>
      </c>
      <c r="E149" s="6">
        <f>D149/D144*100</f>
        <v>0.8568718348644943</v>
      </c>
      <c r="F149" s="6">
        <f t="shared" si="21"/>
        <v>71.19651893126463</v>
      </c>
      <c r="G149" s="6">
        <f t="shared" si="18"/>
        <v>28.656565016166862</v>
      </c>
      <c r="H149" s="6">
        <f t="shared" si="19"/>
        <v>1462.9</v>
      </c>
      <c r="I149" s="18">
        <f t="shared" si="20"/>
        <v>9002.400000000001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120202.80000000012</v>
      </c>
      <c r="C150" s="67">
        <f>C144-C145-C146-C147-C148-C149</f>
        <v>236317.4</v>
      </c>
      <c r="D150" s="67">
        <f>D144-D145-D146-D147-D148-D149</f>
        <v>106646.19999999997</v>
      </c>
      <c r="E150" s="6">
        <f>D150/D144*100</f>
        <v>25.2716053858755</v>
      </c>
      <c r="F150" s="6">
        <f t="shared" si="21"/>
        <v>88.72189333359944</v>
      </c>
      <c r="G150" s="43">
        <f t="shared" si="18"/>
        <v>45.12837395807502</v>
      </c>
      <c r="H150" s="6">
        <f t="shared" si="19"/>
        <v>13556.600000000151</v>
      </c>
      <c r="I150" s="6">
        <f t="shared" si="20"/>
        <v>129671.20000000003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9182.9-120</f>
        <v>9062.9</v>
      </c>
      <c r="C152" s="73">
        <f>3301.9+496+14356.4</f>
        <v>18154.3</v>
      </c>
      <c r="D152" s="73">
        <f>288.1+1522.4+951.8+530.2+8.8+0.5+0.1+495.9+10.6+101+174.6</f>
        <v>4084</v>
      </c>
      <c r="E152" s="15"/>
      <c r="F152" s="6">
        <f t="shared" si="21"/>
        <v>45.0628386057443</v>
      </c>
      <c r="G152" s="6">
        <f aca="true" t="shared" si="22" ref="G152:G161">D152/C152*100</f>
        <v>22.49604776829732</v>
      </c>
      <c r="H152" s="6">
        <f>B152-D152</f>
        <v>4978.9</v>
      </c>
      <c r="I152" s="6">
        <f aca="true" t="shared" si="23" ref="I152:I161">C152-D152</f>
        <v>14070.3</v>
      </c>
      <c r="K152" s="46"/>
      <c r="L152" s="46"/>
    </row>
    <row r="153" spans="1:12" ht="18.75">
      <c r="A153" s="23" t="s">
        <v>22</v>
      </c>
      <c r="B153" s="88">
        <f>6661.8+248.2+200</f>
        <v>7110</v>
      </c>
      <c r="C153" s="67">
        <f>16860.5</f>
        <v>16860.5</v>
      </c>
      <c r="D153" s="67">
        <f>132.1+649.5+498.6</f>
        <v>1280.2</v>
      </c>
      <c r="E153" s="6"/>
      <c r="F153" s="6">
        <f t="shared" si="21"/>
        <v>18.005625879043603</v>
      </c>
      <c r="G153" s="6">
        <f t="shared" si="22"/>
        <v>7.59289463539041</v>
      </c>
      <c r="H153" s="6">
        <f aca="true" t="shared" si="24" ref="H153:H160">B153-D153</f>
        <v>5829.8</v>
      </c>
      <c r="I153" s="6">
        <f t="shared" si="23"/>
        <v>15580.3</v>
      </c>
      <c r="K153" s="46"/>
      <c r="L153" s="46"/>
    </row>
    <row r="154" spans="1:12" ht="18.75">
      <c r="A154" s="23" t="s">
        <v>61</v>
      </c>
      <c r="B154" s="88">
        <f>73330-128.2-200</f>
        <v>73001.8</v>
      </c>
      <c r="C154" s="67">
        <f>105956.2+2530+90940.5</f>
        <v>199426.7</v>
      </c>
      <c r="D154" s="67">
        <f>72+2507+500.9+784.3+577.6+1236.9+2501.8+375+180.7+310.2-4.2+554.9+23.5+182.4+693.6-182.4+595+297.2+620.2+157.1-0.3+15.6+883.3+9.6+10.4+12-13.2+225+914.2+6+75.1+258.4+29.4+440.2+179+162.3</f>
        <v>15190.700000000003</v>
      </c>
      <c r="E154" s="6"/>
      <c r="F154" s="6">
        <f t="shared" si="21"/>
        <v>20.808664991822123</v>
      </c>
      <c r="G154" s="6">
        <f t="shared" si="22"/>
        <v>7.617184659827396</v>
      </c>
      <c r="H154" s="6">
        <f t="shared" si="24"/>
        <v>57811.1</v>
      </c>
      <c r="I154" s="6">
        <f t="shared" si="23"/>
        <v>184236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5.2+5.1+225.1+114.9+40.2+5.2</f>
        <v>395.7</v>
      </c>
      <c r="E156" s="19"/>
      <c r="F156" s="6">
        <f t="shared" si="21"/>
        <v>16.368826011417223</v>
      </c>
      <c r="G156" s="6">
        <f t="shared" si="22"/>
        <v>2.893093716642052</v>
      </c>
      <c r="H156" s="6">
        <f t="shared" si="24"/>
        <v>2021.7</v>
      </c>
      <c r="I156" s="6">
        <f t="shared" si="23"/>
        <v>13281.699999999999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</f>
        <v>458.09999999999997</v>
      </c>
      <c r="E158" s="19"/>
      <c r="F158" s="6">
        <f>D158/B158*100</f>
        <v>77.17318059299191</v>
      </c>
      <c r="G158" s="6">
        <f t="shared" si="22"/>
        <v>33.42331825477893</v>
      </c>
      <c r="H158" s="6">
        <f t="shared" si="24"/>
        <v>135.50000000000006</v>
      </c>
      <c r="I158" s="6">
        <f t="shared" si="23"/>
        <v>912.5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</f>
        <v>1263.1000000000001</v>
      </c>
      <c r="E160" s="24"/>
      <c r="F160" s="6">
        <f>D160/B160*100</f>
        <v>33.96525760998171</v>
      </c>
      <c r="G160" s="6">
        <f t="shared" si="22"/>
        <v>33.96525760998171</v>
      </c>
      <c r="H160" s="6">
        <f t="shared" si="24"/>
        <v>2455.7</v>
      </c>
      <c r="I160" s="6">
        <f t="shared" si="23"/>
        <v>2455.7</v>
      </c>
    </row>
    <row r="161" spans="1:9" ht="19.5" thickBot="1">
      <c r="A161" s="14" t="s">
        <v>20</v>
      </c>
      <c r="B161" s="90">
        <f>B144+B152+B156+B157+B153+B160+B159+B154+B158+B155</f>
        <v>568514.8</v>
      </c>
      <c r="C161" s="90">
        <f>C144+C152+C156+C157+C153+C160+C159+C154+C158+C155</f>
        <v>1150207.9000000001</v>
      </c>
      <c r="D161" s="90">
        <f>D144+D152+D156+D157+D153+D160+D159+D154+D158+D155</f>
        <v>444981.29999999993</v>
      </c>
      <c r="E161" s="25"/>
      <c r="F161" s="3">
        <f>D161/B161*100</f>
        <v>78.27083833173735</v>
      </c>
      <c r="G161" s="3">
        <f t="shared" si="22"/>
        <v>38.68703214436276</v>
      </c>
      <c r="H161" s="3">
        <f>B161-D161</f>
        <v>123533.50000000012</v>
      </c>
      <c r="I161" s="3">
        <f t="shared" si="23"/>
        <v>705226.6000000002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422000.0999999999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422000.0999999999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2015-06-23T05:09:18Z</dcterms:modified>
  <cp:category/>
  <cp:version/>
  <cp:contentType/>
  <cp:contentStatus/>
</cp:coreProperties>
</file>